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PPA897\PAI897fall2020\"/>
    </mc:Choice>
  </mc:AlternateContent>
  <xr:revisionPtr revIDLastSave="0" documentId="8_{BD914B42-1223-4E04-9757-09DF50917840}" xr6:coauthVersionLast="45" xr6:coauthVersionMax="45" xr10:uidLastSave="{00000000-0000-0000-0000-000000000000}"/>
  <bookViews>
    <workbookView xWindow="-120" yWindow="-120" windowWidth="24240" windowHeight="13140" xr2:uid="{E1D8C83F-2E3F-4C1D-884D-79936190C667}"/>
  </bookViews>
  <sheets>
    <sheet name="Ethiopia" sheetId="1" r:id="rId1"/>
    <sheet name="Nutrition" sheetId="2" r:id="rId2"/>
    <sheet name="Nepal" sheetId="3" r:id="rId3"/>
    <sheet name="question 4"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1" l="1"/>
  <c r="K10" i="1" l="1"/>
  <c r="J10" i="1"/>
  <c r="D12" i="1"/>
  <c r="D11" i="1"/>
  <c r="D10" i="1"/>
  <c r="C13" i="1"/>
  <c r="C12" i="1"/>
  <c r="C11" i="1"/>
  <c r="C10" i="1"/>
  <c r="J32" i="3" l="1"/>
  <c r="J29" i="3"/>
  <c r="K29" i="3" s="1"/>
  <c r="J28" i="3"/>
  <c r="I28" i="3"/>
  <c r="H32" i="3" s="1"/>
  <c r="J33" i="3" s="1"/>
  <c r="B31" i="3"/>
  <c r="D31" i="3" s="1"/>
  <c r="B30" i="3"/>
  <c r="D30" i="3" s="1"/>
  <c r="B29" i="3"/>
  <c r="D29" i="3" s="1"/>
  <c r="C32" i="3"/>
  <c r="B28" i="3"/>
  <c r="J13" i="3"/>
  <c r="K13" i="3" s="1"/>
  <c r="J12" i="3"/>
  <c r="J16" i="3" s="1"/>
  <c r="I12" i="3"/>
  <c r="K12" i="3" s="1"/>
  <c r="K17" i="3" s="1"/>
  <c r="D15" i="3"/>
  <c r="D14" i="3"/>
  <c r="C16" i="3"/>
  <c r="B14" i="3"/>
  <c r="B15" i="3"/>
  <c r="B13" i="3"/>
  <c r="D13" i="3" s="1"/>
  <c r="B12" i="3"/>
  <c r="D12" i="3" s="1"/>
  <c r="F13" i="2"/>
  <c r="F14" i="2"/>
  <c r="F15" i="2"/>
  <c r="B15" i="2"/>
  <c r="B14" i="2"/>
  <c r="B13" i="2"/>
  <c r="F8" i="2"/>
  <c r="F7" i="2"/>
  <c r="J7" i="2" s="1"/>
  <c r="F6" i="2"/>
  <c r="B8" i="2"/>
  <c r="B7" i="2"/>
  <c r="I7" i="2" s="1"/>
  <c r="B6" i="2"/>
  <c r="B10" i="2" s="1"/>
  <c r="K13" i="1"/>
  <c r="K12" i="1"/>
  <c r="K11" i="1"/>
  <c r="K15" i="1" s="1"/>
  <c r="J13" i="1"/>
  <c r="J12" i="1"/>
  <c r="J11" i="1"/>
  <c r="J14" i="1" s="1"/>
  <c r="I13" i="1"/>
  <c r="I12" i="1"/>
  <c r="I11" i="1"/>
  <c r="I10" i="1"/>
  <c r="D15" i="1"/>
  <c r="C14" i="1"/>
  <c r="B13" i="1"/>
  <c r="B12" i="1"/>
  <c r="B11" i="1"/>
  <c r="B10" i="1"/>
  <c r="A14" i="1" s="1"/>
  <c r="H14" i="1" l="1"/>
  <c r="J15" i="1" s="1"/>
  <c r="D17" i="3"/>
  <c r="J14" i="2"/>
  <c r="F10" i="2"/>
  <c r="H16" i="3"/>
  <c r="J17" i="3" s="1"/>
  <c r="K28" i="3"/>
  <c r="K33" i="3" s="1"/>
  <c r="A16" i="3"/>
  <c r="C17" i="3" s="1"/>
  <c r="I14" i="2"/>
  <c r="C15" i="1"/>
  <c r="A32" i="3"/>
  <c r="C33" i="3" s="1"/>
  <c r="D28" i="3"/>
  <c r="D33" i="3" s="1"/>
  <c r="F17" i="2"/>
  <c r="B17" i="2"/>
</calcChain>
</file>

<file path=xl/sharedStrings.xml><?xml version="1.0" encoding="utf-8"?>
<sst xmlns="http://schemas.openxmlformats.org/spreadsheetml/2006/main" count="157" uniqueCount="69">
  <si>
    <t>Benefits</t>
  </si>
  <si>
    <t>Costs</t>
  </si>
  <si>
    <t>T=0</t>
  </si>
  <si>
    <t>T=1</t>
  </si>
  <si>
    <t>T=2</t>
  </si>
  <si>
    <t>T=3</t>
  </si>
  <si>
    <t>Domestic</t>
  </si>
  <si>
    <t>Disease Free and Exports</t>
  </si>
  <si>
    <t>Build: 20m in year 0</t>
  </si>
  <si>
    <t>Year 1,2,3 vet costs of 5 m per year</t>
  </si>
  <si>
    <t>Year 1,2,3 feed costs of 10 m per year</t>
  </si>
  <si>
    <t>Domestic:</t>
  </si>
  <si>
    <t>Years 0,1,2,3, feed costs of 5 m per year</t>
  </si>
  <si>
    <t>Years 0,1,2,3 vet costs of 2 m per year</t>
  </si>
  <si>
    <t>Years 0,1,2,3 revenue 15 m per year</t>
  </si>
  <si>
    <t>Years 1,2,3 revenues of 30 m per year</t>
  </si>
  <si>
    <t>Year 0 domestic marketing costs and revenue apply</t>
  </si>
  <si>
    <t>Discount rate is 10%</t>
  </si>
  <si>
    <t>15/(1.10)^0</t>
  </si>
  <si>
    <t>15/(1.10)^1</t>
  </si>
  <si>
    <t>15/(1.10)^2</t>
  </si>
  <si>
    <t>15/(1.10)^3</t>
  </si>
  <si>
    <t>30/(1.10)^1</t>
  </si>
  <si>
    <t>30/(1.10)^2</t>
  </si>
  <si>
    <t>30/(1.10)^3</t>
  </si>
  <si>
    <t>(5+10)/(1.10)^1</t>
  </si>
  <si>
    <t>(5+10)/(1.10)^2</t>
  </si>
  <si>
    <t>(5+10)/(1.10)^3</t>
  </si>
  <si>
    <t>Nutrion monitor Cost</t>
  </si>
  <si>
    <t>School Feeding Cost</t>
  </si>
  <si>
    <t>10% discount</t>
  </si>
  <si>
    <t>5% discount</t>
  </si>
  <si>
    <t>Agroforestry</t>
  </si>
  <si>
    <t>Bunds</t>
  </si>
  <si>
    <t>1/(1.10)^2</t>
  </si>
  <si>
    <t>0.5/(1.10)^3</t>
  </si>
  <si>
    <t>0.5/(1.10)^1</t>
  </si>
  <si>
    <t>Discount rate 10%</t>
  </si>
  <si>
    <t>5/(1.10)^0</t>
  </si>
  <si>
    <t>3/(1.10)^0</t>
  </si>
  <si>
    <t>1/(1.10)^0</t>
  </si>
  <si>
    <t>1/(1.10)^1</t>
  </si>
  <si>
    <t>0.25/(1.10)^1</t>
  </si>
  <si>
    <t>0.5/(1.10)^2</t>
  </si>
  <si>
    <t>0.25/(1.10)^3</t>
  </si>
  <si>
    <t>(2+5)/(1.10)^0</t>
  </si>
  <si>
    <t>(2+5)/(1.10)^1</t>
  </si>
  <si>
    <t>(2+5)/(1.10)^2</t>
  </si>
  <si>
    <t>(2+5)/(1.10)^3</t>
  </si>
  <si>
    <t>(2+5+20)/(1.10)^0</t>
  </si>
  <si>
    <t>NPV=PVB-PVC</t>
  </si>
  <si>
    <t>BCR=PVB/PVC</t>
  </si>
  <si>
    <t>IRR</t>
  </si>
  <si>
    <t>What r makes PVB=PVC</t>
  </si>
  <si>
    <t>PV=(FV)/(1+r)^t</t>
  </si>
  <si>
    <t>(1+.10)</t>
  </si>
  <si>
    <t>(1.1)^2</t>
  </si>
  <si>
    <t>Millions</t>
  </si>
  <si>
    <t>a</t>
  </si>
  <si>
    <t xml:space="preserve">Real values have been deflated to account for inflation and are directly comparable in base year (t=0 present value) dollar terms.  Nominal values are the values expresed in terms of the currency value of their time.  They have not been discounted to account for inflation. </t>
  </si>
  <si>
    <t xml:space="preserve">b </t>
  </si>
  <si>
    <t>Taxes and interest payements are claims on an existing resource which neither adds nor detracts from the total value of the real resource.  They are transfers of value from one party to another.</t>
  </si>
  <si>
    <t>c</t>
  </si>
  <si>
    <t>A job created is treated as a cost in benefit cost analysis in terms of the wage paid to the worker to supply the labor.  What the worker who has been hired does to create value (the value of the marginal product of labor for example) is the benefit that is created by the worker.</t>
  </si>
  <si>
    <t>d</t>
  </si>
  <si>
    <t>Impatience - rather have in now rather than wait to have it later.  Inflation - meaning of money changes over time due to inflation.  Opportunity Cost - nominal money put in an interest bearing account will be worth more nominal money in the future.</t>
  </si>
  <si>
    <t>e</t>
  </si>
  <si>
    <t xml:space="preserve">Net Present Value is Present Value Benefits - Present Value Costs.  Present value benefits are the discounted flow of benefits that will take place over time expressed in present value dollars.  Present value costs are the discounted flow of costs that will take place over time expressed in present value dollars. </t>
  </si>
  <si>
    <t xml:space="preserve">Internal rate of return is the value of the discount rate r that makes present value benefits equal to present value costs.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</si>
</sst>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quot;$&quot;#,##0.0"/>
    <numFmt numFmtId="166" formatCode="&quot;$&quot;#,##0.00"/>
  </numFmts>
  <fonts count="4" x14ac:knownFonts="1">
    <font>
      <sz val="11"/>
      <color theme="1"/>
      <name val="Calibri"/>
      <family val="2"/>
      <scheme val="minor"/>
    </font>
    <font>
      <b/>
      <sz val="11"/>
      <color theme="1"/>
      <name val="Calibri"/>
      <family val="2"/>
      <scheme val="minor"/>
    </font>
    <font>
      <sz val="10"/>
      <color theme="1"/>
      <name val="Times New Roman"/>
      <family val="1"/>
    </font>
    <font>
      <sz val="12"/>
      <color theme="1"/>
      <name val="Times New Roman"/>
      <family val="1"/>
    </font>
  </fonts>
  <fills count="2">
    <fill>
      <patternFill patternType="none"/>
    </fill>
    <fill>
      <patternFill patternType="gray125"/>
    </fill>
  </fills>
  <borders count="6">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s>
  <cellStyleXfs count="1">
    <xf numFmtId="0" fontId="0" fillId="0" borderId="0"/>
  </cellStyleXfs>
  <cellXfs count="32">
    <xf numFmtId="0" fontId="0" fillId="0" borderId="0" xfId="0"/>
    <xf numFmtId="0" fontId="2"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2" fillId="0" borderId="4" xfId="0" applyFont="1" applyBorder="1" applyAlignment="1">
      <alignment vertical="center" wrapText="1"/>
    </xf>
    <xf numFmtId="2" fontId="3" fillId="0" borderId="3" xfId="0" applyNumberFormat="1" applyFont="1" applyBorder="1" applyAlignment="1">
      <alignment vertical="center" wrapText="1"/>
    </xf>
    <xf numFmtId="2" fontId="2" fillId="0" borderId="4" xfId="0" applyNumberFormat="1" applyFont="1" applyBorder="1" applyAlignment="1">
      <alignment vertical="center" wrapText="1"/>
    </xf>
    <xf numFmtId="2" fontId="0" fillId="0" borderId="0" xfId="0" applyNumberFormat="1"/>
    <xf numFmtId="164" fontId="0" fillId="0" borderId="0" xfId="0" applyNumberFormat="1"/>
    <xf numFmtId="164" fontId="1" fillId="0" borderId="0" xfId="0" applyNumberFormat="1" applyFont="1"/>
    <xf numFmtId="0" fontId="2" fillId="0" borderId="4" xfId="0" applyFont="1" applyBorder="1" applyAlignment="1">
      <alignment horizontal="left" vertical="center" wrapText="1" indent="2"/>
    </xf>
    <xf numFmtId="2" fontId="1" fillId="0" borderId="0" xfId="0" applyNumberFormat="1" applyFont="1"/>
    <xf numFmtId="2" fontId="0" fillId="0" borderId="0" xfId="0" applyNumberFormat="1" applyFont="1"/>
    <xf numFmtId="0" fontId="2" fillId="0" borderId="0" xfId="0" applyFont="1" applyFill="1" applyBorder="1" applyAlignment="1">
      <alignment horizontal="left" vertical="center" wrapText="1" indent="2"/>
    </xf>
    <xf numFmtId="0" fontId="3" fillId="0" borderId="0" xfId="0" applyFont="1" applyFill="1" applyBorder="1" applyAlignment="1">
      <alignment vertical="center" wrapText="1"/>
    </xf>
    <xf numFmtId="164" fontId="2" fillId="0" borderId="4" xfId="0" applyNumberFormat="1" applyFont="1" applyBorder="1" applyAlignment="1">
      <alignment vertical="center" wrapText="1"/>
    </xf>
    <xf numFmtId="164" fontId="3" fillId="0" borderId="3" xfId="0" applyNumberFormat="1" applyFont="1" applyBorder="1" applyAlignment="1">
      <alignment vertical="center" wrapText="1"/>
    </xf>
    <xf numFmtId="164" fontId="2" fillId="0" borderId="4" xfId="0" applyNumberFormat="1" applyFont="1" applyBorder="1" applyAlignment="1">
      <alignment horizontal="left" vertical="center" wrapText="1" indent="2"/>
    </xf>
    <xf numFmtId="164" fontId="0" fillId="0" borderId="0" xfId="0" applyNumberFormat="1" applyFont="1"/>
    <xf numFmtId="165" fontId="2" fillId="0" borderId="4" xfId="0" applyNumberFormat="1" applyFont="1" applyBorder="1" applyAlignment="1">
      <alignment vertical="center" wrapText="1"/>
    </xf>
    <xf numFmtId="165" fontId="0" fillId="0" borderId="0" xfId="0" applyNumberFormat="1"/>
    <xf numFmtId="165" fontId="0" fillId="0" borderId="0" xfId="0" applyNumberFormat="1" applyProtection="1">
      <protection locked="0"/>
    </xf>
    <xf numFmtId="166" fontId="0" fillId="0" borderId="0" xfId="0" applyNumberFormat="1"/>
    <xf numFmtId="166" fontId="1" fillId="0" borderId="0" xfId="0" applyNumberFormat="1" applyFont="1"/>
    <xf numFmtId="0" fontId="3" fillId="0" borderId="5" xfId="0" applyFont="1" applyBorder="1" applyAlignment="1">
      <alignment vertical="center" wrapText="1"/>
    </xf>
    <xf numFmtId="0" fontId="3" fillId="0" borderId="2" xfId="0" applyFont="1" applyBorder="1" applyAlignment="1">
      <alignment vertical="center" wrapText="1"/>
    </xf>
    <xf numFmtId="165" fontId="3" fillId="0" borderId="5" xfId="0" applyNumberFormat="1" applyFont="1" applyBorder="1" applyAlignment="1">
      <alignment vertical="center" wrapText="1"/>
    </xf>
    <xf numFmtId="165" fontId="3" fillId="0" borderId="2" xfId="0" applyNumberFormat="1" applyFont="1" applyBorder="1" applyAlignment="1">
      <alignment vertical="center" wrapText="1"/>
    </xf>
    <xf numFmtId="164" fontId="3" fillId="0" borderId="5" xfId="0" applyNumberFormat="1" applyFont="1" applyBorder="1" applyAlignment="1">
      <alignment vertical="center" wrapText="1"/>
    </xf>
    <xf numFmtId="164" fontId="3" fillId="0" borderId="2" xfId="0" applyNumberFormat="1" applyFont="1" applyBorder="1" applyAlignment="1">
      <alignment vertical="center" wrapText="1"/>
    </xf>
    <xf numFmtId="2" fontId="3" fillId="0" borderId="5" xfId="0" applyNumberFormat="1" applyFont="1" applyBorder="1" applyAlignment="1">
      <alignment vertical="center" wrapText="1"/>
    </xf>
    <xf numFmtId="2" fontId="3" fillId="0" borderId="2" xfId="0" applyNumberFormat="1"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195AD-3D3F-4F05-843D-44F2A81AE83F}">
  <dimension ref="A1:K15"/>
  <sheetViews>
    <sheetView tabSelected="1" topLeftCell="G1" zoomScale="130" zoomScaleNormal="130" workbookViewId="0">
      <selection activeCell="H17" sqref="H17"/>
    </sheetView>
  </sheetViews>
  <sheetFormatPr defaultRowHeight="15" x14ac:dyDescent="0.25"/>
  <cols>
    <col min="2" max="2" width="17.42578125" customWidth="1"/>
    <col min="3" max="3" width="20" customWidth="1"/>
    <col min="9" max="9" width="15.42578125" customWidth="1"/>
    <col min="10" max="10" width="17.7109375" customWidth="1"/>
  </cols>
  <sheetData>
    <row r="1" spans="1:11" ht="15.75" thickBot="1" x14ac:dyDescent="0.3">
      <c r="A1" t="s">
        <v>6</v>
      </c>
      <c r="H1" t="s">
        <v>7</v>
      </c>
    </row>
    <row r="2" spans="1:11" ht="16.5" thickBot="1" x14ac:dyDescent="0.3">
      <c r="A2" s="1"/>
      <c r="B2" s="2" t="s">
        <v>0</v>
      </c>
      <c r="C2" s="2" t="s">
        <v>1</v>
      </c>
      <c r="H2" s="1"/>
      <c r="I2" s="2" t="s">
        <v>0</v>
      </c>
      <c r="J2" s="2" t="s">
        <v>1</v>
      </c>
    </row>
    <row r="3" spans="1:11" ht="16.5" thickBot="1" x14ac:dyDescent="0.3">
      <c r="A3" s="3" t="s">
        <v>2</v>
      </c>
      <c r="B3" s="4" t="s">
        <v>18</v>
      </c>
      <c r="C3" s="4" t="s">
        <v>45</v>
      </c>
      <c r="D3" t="s">
        <v>11</v>
      </c>
      <c r="H3" s="3" t="s">
        <v>2</v>
      </c>
      <c r="I3" s="4" t="s">
        <v>18</v>
      </c>
      <c r="J3" s="4" t="s">
        <v>49</v>
      </c>
      <c r="K3" t="s">
        <v>8</v>
      </c>
    </row>
    <row r="4" spans="1:11" ht="16.5" thickBot="1" x14ac:dyDescent="0.3">
      <c r="A4" s="3" t="s">
        <v>3</v>
      </c>
      <c r="B4" s="4" t="s">
        <v>19</v>
      </c>
      <c r="C4" s="4" t="s">
        <v>46</v>
      </c>
      <c r="D4" t="s">
        <v>13</v>
      </c>
      <c r="H4" s="3" t="s">
        <v>3</v>
      </c>
      <c r="I4" s="4" t="s">
        <v>22</v>
      </c>
      <c r="J4" s="4" t="s">
        <v>25</v>
      </c>
      <c r="K4" t="s">
        <v>9</v>
      </c>
    </row>
    <row r="5" spans="1:11" ht="16.5" thickBot="1" x14ac:dyDescent="0.3">
      <c r="A5" s="3" t="s">
        <v>4</v>
      </c>
      <c r="B5" s="4" t="s">
        <v>20</v>
      </c>
      <c r="C5" s="4" t="s">
        <v>47</v>
      </c>
      <c r="D5" t="s">
        <v>12</v>
      </c>
      <c r="H5" s="3" t="s">
        <v>4</v>
      </c>
      <c r="I5" s="4" t="s">
        <v>23</v>
      </c>
      <c r="J5" s="4" t="s">
        <v>26</v>
      </c>
      <c r="K5" t="s">
        <v>10</v>
      </c>
    </row>
    <row r="6" spans="1:11" ht="16.5" thickBot="1" x14ac:dyDescent="0.3">
      <c r="A6" s="3" t="s">
        <v>5</v>
      </c>
      <c r="B6" s="4" t="s">
        <v>21</v>
      </c>
      <c r="C6" s="4" t="s">
        <v>48</v>
      </c>
      <c r="D6" t="s">
        <v>14</v>
      </c>
      <c r="H6" s="3" t="s">
        <v>5</v>
      </c>
      <c r="I6" s="4" t="s">
        <v>24</v>
      </c>
      <c r="J6" s="4" t="s">
        <v>27</v>
      </c>
      <c r="K6" t="s">
        <v>15</v>
      </c>
    </row>
    <row r="7" spans="1:11" ht="16.5" thickBot="1" x14ac:dyDescent="0.3">
      <c r="A7" s="24"/>
      <c r="B7" s="25"/>
      <c r="C7" s="4"/>
      <c r="H7" s="24"/>
      <c r="I7" s="25"/>
      <c r="J7" s="4"/>
      <c r="K7" t="s">
        <v>16</v>
      </c>
    </row>
    <row r="8" spans="1:11" ht="15.75" thickBot="1" x14ac:dyDescent="0.3">
      <c r="G8" t="s">
        <v>17</v>
      </c>
    </row>
    <row r="9" spans="1:11" ht="16.5" thickBot="1" x14ac:dyDescent="0.3">
      <c r="A9" s="1"/>
      <c r="B9" s="2" t="s">
        <v>0</v>
      </c>
      <c r="C9" s="2" t="s">
        <v>1</v>
      </c>
      <c r="H9" s="1"/>
      <c r="I9" s="2" t="s">
        <v>0</v>
      </c>
      <c r="J9" s="2" t="s">
        <v>1</v>
      </c>
    </row>
    <row r="10" spans="1:11" ht="16.5" thickBot="1" x14ac:dyDescent="0.3">
      <c r="A10" s="5" t="s">
        <v>2</v>
      </c>
      <c r="B10" s="19">
        <f>15/(1.1)^0</f>
        <v>15</v>
      </c>
      <c r="C10" s="19">
        <f>(2+5)/(1.1)^0</f>
        <v>7</v>
      </c>
      <c r="D10" s="20">
        <f>(15-7)/(1.1)^0</f>
        <v>8</v>
      </c>
      <c r="H10" s="5" t="s">
        <v>2</v>
      </c>
      <c r="I10" s="19">
        <f>15/(1.1)^0</f>
        <v>15</v>
      </c>
      <c r="J10" s="19">
        <f>(2+5+20)/(1.1)^0</f>
        <v>27</v>
      </c>
      <c r="K10" s="20">
        <f>(15-27)/(1/10)^0</f>
        <v>-12</v>
      </c>
    </row>
    <row r="11" spans="1:11" ht="16.5" thickBot="1" x14ac:dyDescent="0.3">
      <c r="A11" s="5" t="s">
        <v>3</v>
      </c>
      <c r="B11" s="19">
        <f>15/(1.1)^1</f>
        <v>13.636363636363635</v>
      </c>
      <c r="C11" s="19">
        <f>(2+5)/(1.1)^1</f>
        <v>6.3636363636363633</v>
      </c>
      <c r="D11" s="20">
        <f>(15-7)/(1.1)^1</f>
        <v>7.2727272727272725</v>
      </c>
      <c r="H11" s="5" t="s">
        <v>3</v>
      </c>
      <c r="I11" s="19">
        <f>30/(1.1)^1</f>
        <v>27.27272727272727</v>
      </c>
      <c r="J11" s="19">
        <f>(5+10)/(1.1)^1</f>
        <v>13.636363636363635</v>
      </c>
      <c r="K11" s="20">
        <f>(30-15)/(1.1)^1</f>
        <v>13.636363636363635</v>
      </c>
    </row>
    <row r="12" spans="1:11" ht="16.5" thickBot="1" x14ac:dyDescent="0.3">
      <c r="A12" s="5" t="s">
        <v>4</v>
      </c>
      <c r="B12" s="19">
        <f>15/(1.1)^2</f>
        <v>12.396694214876032</v>
      </c>
      <c r="C12" s="19">
        <f>(2+5)/(1.1)^2</f>
        <v>5.7851239669421481</v>
      </c>
      <c r="D12" s="20">
        <f>(15-7)/(1.1)^2</f>
        <v>6.6115702479338836</v>
      </c>
      <c r="H12" s="5" t="s">
        <v>4</v>
      </c>
      <c r="I12" s="19">
        <f>30/(1.1)^2</f>
        <v>24.793388429752063</v>
      </c>
      <c r="J12" s="19">
        <f>(5+10)/(1.1)^2</f>
        <v>12.396694214876032</v>
      </c>
      <c r="K12" s="20">
        <f>(30-15)/(1.1)^2</f>
        <v>12.396694214876032</v>
      </c>
    </row>
    <row r="13" spans="1:11" ht="16.5" thickBot="1" x14ac:dyDescent="0.3">
      <c r="A13" s="5" t="s">
        <v>5</v>
      </c>
      <c r="B13" s="19">
        <f>15/(1.1)^3</f>
        <v>11.269722013523664</v>
      </c>
      <c r="C13" s="19">
        <f>(2+5)/(1.1)^3</f>
        <v>5.2592036063110426</v>
      </c>
      <c r="D13" s="20">
        <f>(15-7)/(1.1)^3</f>
        <v>6.0105184072126203</v>
      </c>
      <c r="H13" s="5" t="s">
        <v>5</v>
      </c>
      <c r="I13" s="19">
        <f>30/(1.1)^3</f>
        <v>22.539444027047328</v>
      </c>
      <c r="J13" s="19">
        <f>(5+10)/(1.1)^3</f>
        <v>11.269722013523664</v>
      </c>
      <c r="K13" s="20">
        <f>(30-15)/(1.1)^3</f>
        <v>11.269722013523664</v>
      </c>
    </row>
    <row r="14" spans="1:11" ht="16.5" thickBot="1" x14ac:dyDescent="0.3">
      <c r="A14" s="26">
        <f>SUM(B10:B13)</f>
        <v>52.302779864763323</v>
      </c>
      <c r="B14" s="27"/>
      <c r="C14" s="19">
        <f>SUM(C10:C13)</f>
        <v>24.407963936889555</v>
      </c>
      <c r="D14" s="20"/>
      <c r="H14" s="26">
        <f>SUM(I10:I13)</f>
        <v>89.605559729526647</v>
      </c>
      <c r="I14" s="27"/>
      <c r="J14" s="19">
        <f>SUM(J10:J13)</f>
        <v>64.302779864763323</v>
      </c>
      <c r="K14" s="7"/>
    </row>
    <row r="15" spans="1:11" x14ac:dyDescent="0.25">
      <c r="A15" s="7"/>
      <c r="B15" s="7" t="s">
        <v>57</v>
      </c>
      <c r="C15" s="20">
        <f>A14-C14</f>
        <v>27.894815927873768</v>
      </c>
      <c r="D15" s="20">
        <f>SUM(D10:D13)</f>
        <v>27.894815927873779</v>
      </c>
      <c r="H15" s="7"/>
      <c r="I15" s="7" t="s">
        <v>57</v>
      </c>
      <c r="J15" s="20">
        <f>H14-J14</f>
        <v>25.302779864763323</v>
      </c>
      <c r="K15" s="20">
        <f>SUM(K10:K13)</f>
        <v>25.30277986476333</v>
      </c>
    </row>
  </sheetData>
  <mergeCells count="4">
    <mergeCell ref="A7:B7"/>
    <mergeCell ref="H7:I7"/>
    <mergeCell ref="A14:B14"/>
    <mergeCell ref="H14:I14"/>
  </mergeCell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C9118-EE14-4AD1-9FC9-9217D0F2EB3F}">
  <dimension ref="A1:J17"/>
  <sheetViews>
    <sheetView topLeftCell="A3" zoomScale="160" zoomScaleNormal="160" workbookViewId="0">
      <selection activeCell="H17" sqref="H17"/>
    </sheetView>
  </sheetViews>
  <sheetFormatPr defaultRowHeight="15" x14ac:dyDescent="0.25"/>
  <sheetData>
    <row r="1" spans="1:10" x14ac:dyDescent="0.25">
      <c r="B1" t="s">
        <v>28</v>
      </c>
      <c r="F1" t="s">
        <v>29</v>
      </c>
    </row>
    <row r="2" spans="1:10" x14ac:dyDescent="0.25">
      <c r="A2" t="s">
        <v>2</v>
      </c>
      <c r="B2" s="20">
        <v>2.2999999999999998</v>
      </c>
      <c r="E2" t="s">
        <v>2</v>
      </c>
      <c r="F2" s="21">
        <v>1.6</v>
      </c>
    </row>
    <row r="3" spans="1:10" x14ac:dyDescent="0.25">
      <c r="A3" t="s">
        <v>3</v>
      </c>
      <c r="B3" s="20">
        <v>1</v>
      </c>
      <c r="E3" t="s">
        <v>3</v>
      </c>
      <c r="F3" s="21">
        <v>1.4</v>
      </c>
    </row>
    <row r="4" spans="1:10" x14ac:dyDescent="0.25">
      <c r="A4" t="s">
        <v>4</v>
      </c>
      <c r="B4" s="20">
        <v>1</v>
      </c>
      <c r="E4" t="s">
        <v>4</v>
      </c>
      <c r="F4" s="21">
        <v>1.4</v>
      </c>
    </row>
    <row r="5" spans="1:10" x14ac:dyDescent="0.25">
      <c r="B5" t="s">
        <v>30</v>
      </c>
      <c r="F5" t="s">
        <v>30</v>
      </c>
    </row>
    <row r="6" spans="1:10" x14ac:dyDescent="0.25">
      <c r="A6" t="s">
        <v>2</v>
      </c>
      <c r="B6" s="22">
        <f>B2/(1.1)^0</f>
        <v>2.2999999999999998</v>
      </c>
      <c r="E6" t="s">
        <v>2</v>
      </c>
      <c r="F6" s="22">
        <f>F2/(1.1)^0</f>
        <v>1.6</v>
      </c>
    </row>
    <row r="7" spans="1:10" x14ac:dyDescent="0.25">
      <c r="A7" t="s">
        <v>3</v>
      </c>
      <c r="B7" s="22">
        <f>B3/(1.1)^1</f>
        <v>0.90909090909090906</v>
      </c>
      <c r="E7" t="s">
        <v>3</v>
      </c>
      <c r="F7" s="22">
        <f>F3/(1.1)^1</f>
        <v>1.2727272727272725</v>
      </c>
      <c r="I7" s="8">
        <f>B7+B8</f>
        <v>1.7355371900826446</v>
      </c>
      <c r="J7" s="8">
        <f>F7+F8</f>
        <v>2.4297520661157019</v>
      </c>
    </row>
    <row r="8" spans="1:10" x14ac:dyDescent="0.25">
      <c r="A8" t="s">
        <v>4</v>
      </c>
      <c r="B8" s="22">
        <f>B4/(1.1)^2</f>
        <v>0.82644628099173545</v>
      </c>
      <c r="E8" t="s">
        <v>4</v>
      </c>
      <c r="F8" s="22">
        <f>F4/(1.1)^2</f>
        <v>1.1570247933884295</v>
      </c>
    </row>
    <row r="9" spans="1:10" x14ac:dyDescent="0.25">
      <c r="B9" s="22"/>
      <c r="F9" s="22"/>
    </row>
    <row r="10" spans="1:10" x14ac:dyDescent="0.25">
      <c r="B10" s="22">
        <f>SUM(B6:B8)</f>
        <v>4.0355371900826444</v>
      </c>
      <c r="F10" s="23">
        <f>SUM(F6:F8)</f>
        <v>4.0297520661157016</v>
      </c>
    </row>
    <row r="12" spans="1:10" x14ac:dyDescent="0.25">
      <c r="B12" t="s">
        <v>31</v>
      </c>
      <c r="F12" t="s">
        <v>31</v>
      </c>
    </row>
    <row r="13" spans="1:10" x14ac:dyDescent="0.25">
      <c r="A13" t="s">
        <v>2</v>
      </c>
      <c r="B13" s="22">
        <f>B2/(1.05)^0</f>
        <v>2.2999999999999998</v>
      </c>
      <c r="E13" t="s">
        <v>2</v>
      </c>
      <c r="F13" s="22">
        <f>F2/(1.05)^0</f>
        <v>1.6</v>
      </c>
    </row>
    <row r="14" spans="1:10" x14ac:dyDescent="0.25">
      <c r="A14" t="s">
        <v>3</v>
      </c>
      <c r="B14" s="22">
        <f>B3/(1.05)^1</f>
        <v>0.95238095238095233</v>
      </c>
      <c r="E14" t="s">
        <v>3</v>
      </c>
      <c r="F14" s="22">
        <f>F3/(1.05)^1</f>
        <v>1.3333333333333333</v>
      </c>
      <c r="I14" s="8">
        <f>B14+B15</f>
        <v>1.8594104308390023</v>
      </c>
      <c r="J14" s="8">
        <f>F14+F15</f>
        <v>2.6031746031746028</v>
      </c>
    </row>
    <row r="15" spans="1:10" x14ac:dyDescent="0.25">
      <c r="A15" t="s">
        <v>4</v>
      </c>
      <c r="B15" s="22">
        <f>B4/(1.05)^2</f>
        <v>0.90702947845804982</v>
      </c>
      <c r="E15" t="s">
        <v>4</v>
      </c>
      <c r="F15" s="22">
        <f>F4/(1.05)^2</f>
        <v>1.2698412698412698</v>
      </c>
    </row>
    <row r="16" spans="1:10" x14ac:dyDescent="0.25">
      <c r="B16" s="22"/>
      <c r="F16" s="22"/>
    </row>
    <row r="17" spans="2:6" x14ac:dyDescent="0.25">
      <c r="B17" s="23">
        <f>SUM(B13:B15)</f>
        <v>4.1594104308390021</v>
      </c>
      <c r="F17" s="22">
        <f>SUM(F13:F15)</f>
        <v>4.2031746031746033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27526-4437-467F-9846-C54803C7D5BD}">
  <dimension ref="A2:P33"/>
  <sheetViews>
    <sheetView topLeftCell="C16" zoomScaleNormal="100" workbookViewId="0">
      <selection activeCell="P26" sqref="P26"/>
    </sheetView>
  </sheetViews>
  <sheetFormatPr defaultRowHeight="15" x14ac:dyDescent="0.25"/>
  <cols>
    <col min="2" max="2" width="16.42578125" customWidth="1"/>
    <col min="3" max="3" width="17.85546875" customWidth="1"/>
    <col min="10" max="10" width="10" bestFit="1" customWidth="1"/>
  </cols>
  <sheetData>
    <row r="2" spans="1:16" ht="15.75" thickBot="1" x14ac:dyDescent="0.3">
      <c r="A2" t="s">
        <v>32</v>
      </c>
      <c r="H2" t="s">
        <v>33</v>
      </c>
    </row>
    <row r="3" spans="1:16" ht="16.5" thickBot="1" x14ac:dyDescent="0.3">
      <c r="A3" s="1"/>
      <c r="B3" s="2" t="s">
        <v>0</v>
      </c>
      <c r="C3" s="2" t="s">
        <v>1</v>
      </c>
      <c r="H3" s="1"/>
      <c r="I3" s="2" t="s">
        <v>0</v>
      </c>
      <c r="J3" s="2" t="s">
        <v>1</v>
      </c>
      <c r="M3" t="s">
        <v>50</v>
      </c>
    </row>
    <row r="4" spans="1:16" ht="16.5" thickBot="1" x14ac:dyDescent="0.3">
      <c r="A4" s="3" t="s">
        <v>2</v>
      </c>
      <c r="B4" s="10" t="s">
        <v>38</v>
      </c>
      <c r="C4" s="10" t="s">
        <v>39</v>
      </c>
      <c r="H4" s="3" t="s">
        <v>2</v>
      </c>
      <c r="I4" s="4" t="s">
        <v>38</v>
      </c>
      <c r="J4" s="4" t="s">
        <v>40</v>
      </c>
    </row>
    <row r="5" spans="1:16" ht="16.5" thickBot="1" x14ac:dyDescent="0.3">
      <c r="A5" s="3" t="s">
        <v>3</v>
      </c>
      <c r="B5" s="10" t="s">
        <v>36</v>
      </c>
      <c r="C5" s="10"/>
      <c r="H5" s="3" t="s">
        <v>3</v>
      </c>
      <c r="I5" s="4"/>
      <c r="J5" s="4" t="s">
        <v>41</v>
      </c>
      <c r="M5" t="s">
        <v>51</v>
      </c>
    </row>
    <row r="6" spans="1:16" ht="16.5" thickBot="1" x14ac:dyDescent="0.3">
      <c r="A6" s="3" t="s">
        <v>4</v>
      </c>
      <c r="B6" s="10" t="s">
        <v>34</v>
      </c>
      <c r="C6" s="10"/>
      <c r="H6" s="3" t="s">
        <v>4</v>
      </c>
      <c r="I6" s="4"/>
      <c r="J6" s="4"/>
    </row>
    <row r="7" spans="1:16" ht="16.5" thickBot="1" x14ac:dyDescent="0.3">
      <c r="A7" s="3" t="s">
        <v>5</v>
      </c>
      <c r="B7" s="10" t="s">
        <v>35</v>
      </c>
      <c r="C7" s="10"/>
      <c r="H7" s="3" t="s">
        <v>5</v>
      </c>
      <c r="I7" s="4"/>
      <c r="J7" s="4"/>
      <c r="M7" t="s">
        <v>52</v>
      </c>
      <c r="N7" t="s">
        <v>53</v>
      </c>
    </row>
    <row r="8" spans="1:16" ht="16.5" thickBot="1" x14ac:dyDescent="0.3">
      <c r="A8" s="24"/>
      <c r="B8" s="25"/>
      <c r="C8" s="4"/>
      <c r="H8" s="24"/>
      <c r="I8" s="25"/>
      <c r="J8" s="4"/>
    </row>
    <row r="9" spans="1:16" x14ac:dyDescent="0.25">
      <c r="D9" t="s">
        <v>37</v>
      </c>
    </row>
    <row r="10" spans="1:16" ht="16.5" thickBot="1" x14ac:dyDescent="0.3">
      <c r="B10" s="13" t="s">
        <v>32</v>
      </c>
      <c r="H10" s="14" t="s">
        <v>33</v>
      </c>
    </row>
    <row r="11" spans="1:16" ht="16.5" thickBot="1" x14ac:dyDescent="0.3">
      <c r="A11" s="1"/>
      <c r="B11" s="2" t="s">
        <v>0</v>
      </c>
      <c r="C11" s="2" t="s">
        <v>1</v>
      </c>
      <c r="H11" s="1"/>
      <c r="I11" s="2" t="s">
        <v>0</v>
      </c>
      <c r="J11" s="2" t="s">
        <v>1</v>
      </c>
      <c r="N11" t="s">
        <v>54</v>
      </c>
    </row>
    <row r="12" spans="1:16" ht="16.5" thickBot="1" x14ac:dyDescent="0.3">
      <c r="A12" s="16" t="s">
        <v>2</v>
      </c>
      <c r="B12" s="17">
        <f>5</f>
        <v>5</v>
      </c>
      <c r="C12" s="17">
        <v>3</v>
      </c>
      <c r="D12" s="7">
        <f>B12-C12</f>
        <v>2</v>
      </c>
      <c r="H12" s="16" t="s">
        <v>2</v>
      </c>
      <c r="I12" s="15">
        <f>5/(1.1)^0</f>
        <v>5</v>
      </c>
      <c r="J12" s="15">
        <f>1/(1.1)^0</f>
        <v>1</v>
      </c>
      <c r="K12" s="8">
        <f>I12-J12</f>
        <v>4</v>
      </c>
      <c r="N12">
        <v>1</v>
      </c>
    </row>
    <row r="13" spans="1:16" ht="16.5" thickBot="1" x14ac:dyDescent="0.3">
      <c r="A13" s="16" t="s">
        <v>3</v>
      </c>
      <c r="B13" s="17">
        <f>0.5/(1.1)^1</f>
        <v>0.45454545454545453</v>
      </c>
      <c r="C13" s="17"/>
      <c r="D13" s="7">
        <f>B13-C13</f>
        <v>0.45454545454545453</v>
      </c>
      <c r="H13" s="16" t="s">
        <v>3</v>
      </c>
      <c r="I13" s="15"/>
      <c r="J13" s="15">
        <f>1/(1.1)^1</f>
        <v>0.90909090909090906</v>
      </c>
      <c r="K13" s="8">
        <f>I13-J13</f>
        <v>-0.90909090909090906</v>
      </c>
      <c r="N13" t="s">
        <v>55</v>
      </c>
      <c r="O13">
        <v>1.1000000000000001</v>
      </c>
      <c r="P13" t="s">
        <v>56</v>
      </c>
    </row>
    <row r="14" spans="1:16" ht="16.5" thickBot="1" x14ac:dyDescent="0.3">
      <c r="A14" s="16" t="s">
        <v>4</v>
      </c>
      <c r="B14" s="17">
        <f>1/(1.1)^2</f>
        <v>0.82644628099173545</v>
      </c>
      <c r="C14" s="17"/>
      <c r="D14" s="7">
        <f>B14-C14</f>
        <v>0.82644628099173545</v>
      </c>
      <c r="H14" s="16" t="s">
        <v>4</v>
      </c>
      <c r="I14" s="15"/>
      <c r="J14" s="15"/>
      <c r="K14" s="8"/>
    </row>
    <row r="15" spans="1:16" ht="16.5" thickBot="1" x14ac:dyDescent="0.3">
      <c r="A15" s="16" t="s">
        <v>5</v>
      </c>
      <c r="B15" s="17">
        <f>0.5/(1.1)^3</f>
        <v>0.37565740045078877</v>
      </c>
      <c r="C15" s="17"/>
      <c r="D15" s="7">
        <f>B15-C15</f>
        <v>0.37565740045078877</v>
      </c>
      <c r="H15" s="16" t="s">
        <v>5</v>
      </c>
      <c r="I15" s="15"/>
      <c r="J15" s="15"/>
      <c r="K15" s="8"/>
    </row>
    <row r="16" spans="1:16" ht="16.5" thickBot="1" x14ac:dyDescent="0.3">
      <c r="A16" s="28">
        <f>SUM(B12:B15)</f>
        <v>6.656649135987978</v>
      </c>
      <c r="B16" s="29"/>
      <c r="C16" s="15">
        <f>SUM(C12:C15)</f>
        <v>3</v>
      </c>
      <c r="D16" s="7"/>
      <c r="H16" s="28">
        <f>SUM(I12:I15)</f>
        <v>5</v>
      </c>
      <c r="I16" s="29"/>
      <c r="J16" s="15">
        <f>SUM(J12:J15)</f>
        <v>1.9090909090909092</v>
      </c>
      <c r="K16" s="8"/>
    </row>
    <row r="17" spans="1:11" x14ac:dyDescent="0.25">
      <c r="A17" s="8"/>
      <c r="B17" s="8"/>
      <c r="C17" s="9">
        <f>A16-C16</f>
        <v>3.656649135987978</v>
      </c>
      <c r="D17" s="11">
        <f>SUM(D12:D15)</f>
        <v>3.6566491359879789</v>
      </c>
      <c r="H17" s="8"/>
      <c r="I17" s="8"/>
      <c r="J17" s="8">
        <f>H16-J16</f>
        <v>3.0909090909090908</v>
      </c>
      <c r="K17" s="8">
        <f>SUM(K12:K15)</f>
        <v>3.0909090909090908</v>
      </c>
    </row>
    <row r="18" spans="1:11" ht="15.75" thickBot="1" x14ac:dyDescent="0.3"/>
    <row r="19" spans="1:11" ht="16.5" thickBot="1" x14ac:dyDescent="0.3">
      <c r="A19" s="1"/>
      <c r="B19" s="2" t="s">
        <v>0</v>
      </c>
      <c r="C19" s="2" t="s">
        <v>1</v>
      </c>
    </row>
    <row r="20" spans="1:11" ht="16.5" thickBot="1" x14ac:dyDescent="0.3">
      <c r="A20" s="3" t="s">
        <v>2</v>
      </c>
      <c r="B20" s="10" t="s">
        <v>38</v>
      </c>
      <c r="C20" s="10" t="s">
        <v>39</v>
      </c>
    </row>
    <row r="21" spans="1:11" ht="16.5" thickBot="1" x14ac:dyDescent="0.3">
      <c r="A21" s="3" t="s">
        <v>3</v>
      </c>
      <c r="B21" s="10" t="s">
        <v>42</v>
      </c>
      <c r="C21" s="10"/>
    </row>
    <row r="22" spans="1:11" ht="16.5" thickBot="1" x14ac:dyDescent="0.3">
      <c r="A22" s="3" t="s">
        <v>4</v>
      </c>
      <c r="B22" s="10" t="s">
        <v>43</v>
      </c>
      <c r="C22" s="10"/>
    </row>
    <row r="23" spans="1:11" ht="16.5" thickBot="1" x14ac:dyDescent="0.3">
      <c r="A23" s="3" t="s">
        <v>5</v>
      </c>
      <c r="B23" s="10" t="s">
        <v>44</v>
      </c>
      <c r="C23" s="10"/>
    </row>
    <row r="24" spans="1:11" ht="16.5" thickBot="1" x14ac:dyDescent="0.3">
      <c r="A24" s="24"/>
      <c r="B24" s="25"/>
      <c r="C24" s="4"/>
    </row>
    <row r="25" spans="1:11" x14ac:dyDescent="0.25">
      <c r="D25" t="s">
        <v>37</v>
      </c>
    </row>
    <row r="26" spans="1:11" ht="15.75" thickBot="1" x14ac:dyDescent="0.3"/>
    <row r="27" spans="1:11" ht="16.5" thickBot="1" x14ac:dyDescent="0.3">
      <c r="A27" s="1"/>
      <c r="B27" s="2" t="s">
        <v>0</v>
      </c>
      <c r="C27" s="2" t="s">
        <v>1</v>
      </c>
      <c r="H27" s="1"/>
      <c r="I27" s="2" t="s">
        <v>0</v>
      </c>
      <c r="J27" s="2" t="s">
        <v>1</v>
      </c>
    </row>
    <row r="28" spans="1:11" ht="16.5" thickBot="1" x14ac:dyDescent="0.3">
      <c r="A28" s="5" t="s">
        <v>2</v>
      </c>
      <c r="B28" s="17">
        <f>5</f>
        <v>5</v>
      </c>
      <c r="C28" s="17">
        <v>3</v>
      </c>
      <c r="D28" s="7">
        <f>B28-C28</f>
        <v>2</v>
      </c>
      <c r="H28" s="3" t="s">
        <v>2</v>
      </c>
      <c r="I28" s="6">
        <f>5/(1.1)^0</f>
        <v>5</v>
      </c>
      <c r="J28" s="6">
        <f>1/(1.1)^0</f>
        <v>1</v>
      </c>
      <c r="K28" s="7">
        <f>I28-J28</f>
        <v>4</v>
      </c>
    </row>
    <row r="29" spans="1:11" ht="16.5" thickBot="1" x14ac:dyDescent="0.3">
      <c r="A29" s="5" t="s">
        <v>3</v>
      </c>
      <c r="B29" s="17">
        <f>0.25/(1.1)^1</f>
        <v>0.22727272727272727</v>
      </c>
      <c r="C29" s="17"/>
      <c r="D29" s="7">
        <f>B29-C29</f>
        <v>0.22727272727272727</v>
      </c>
      <c r="H29" s="3" t="s">
        <v>3</v>
      </c>
      <c r="I29" s="6"/>
      <c r="J29" s="6">
        <f>1/(1.1)^1</f>
        <v>0.90909090909090906</v>
      </c>
      <c r="K29" s="7">
        <f>I29-J29</f>
        <v>-0.90909090909090906</v>
      </c>
    </row>
    <row r="30" spans="1:11" ht="16.5" thickBot="1" x14ac:dyDescent="0.3">
      <c r="A30" s="5" t="s">
        <v>4</v>
      </c>
      <c r="B30" s="17">
        <f>0.5/(1.1)^2</f>
        <v>0.41322314049586772</v>
      </c>
      <c r="C30" s="17"/>
      <c r="D30" s="7">
        <f>B30-C30</f>
        <v>0.41322314049586772</v>
      </c>
      <c r="H30" s="3" t="s">
        <v>4</v>
      </c>
      <c r="I30" s="6"/>
      <c r="J30" s="6"/>
    </row>
    <row r="31" spans="1:11" ht="16.5" thickBot="1" x14ac:dyDescent="0.3">
      <c r="A31" s="5" t="s">
        <v>5</v>
      </c>
      <c r="B31" s="17">
        <f>0.25/(1.1)^3</f>
        <v>0.18782870022539438</v>
      </c>
      <c r="C31" s="17"/>
      <c r="D31" s="7">
        <f>B31-C31</f>
        <v>0.18782870022539438</v>
      </c>
      <c r="H31" s="3" t="s">
        <v>5</v>
      </c>
      <c r="I31" s="6"/>
      <c r="J31" s="6"/>
    </row>
    <row r="32" spans="1:11" ht="16.5" thickBot="1" x14ac:dyDescent="0.3">
      <c r="A32" s="28">
        <f>SUM(B28:B31)</f>
        <v>5.8283245679939899</v>
      </c>
      <c r="B32" s="29"/>
      <c r="C32" s="15">
        <f>SUM(C28:C31)</f>
        <v>3</v>
      </c>
      <c r="D32" s="7"/>
      <c r="H32" s="30">
        <f>SUM(I28:I31)</f>
        <v>5</v>
      </c>
      <c r="I32" s="31"/>
      <c r="J32" s="6">
        <f>SUM(J28:J31)</f>
        <v>1.9090909090909092</v>
      </c>
    </row>
    <row r="33" spans="1:11" x14ac:dyDescent="0.25">
      <c r="A33" s="7"/>
      <c r="B33" s="7"/>
      <c r="C33" s="18">
        <f>A32-C32</f>
        <v>2.8283245679939899</v>
      </c>
      <c r="D33" s="12">
        <f>SUM(D28:D31)</f>
        <v>2.828324567993989</v>
      </c>
      <c r="J33" s="11">
        <f>H32-J32</f>
        <v>3.0909090909090908</v>
      </c>
      <c r="K33" s="11">
        <f>SUM(K28:K31)</f>
        <v>3.0909090909090908</v>
      </c>
    </row>
  </sheetData>
  <mergeCells count="7">
    <mergeCell ref="A32:B32"/>
    <mergeCell ref="H32:I32"/>
    <mergeCell ref="A8:B8"/>
    <mergeCell ref="H8:I8"/>
    <mergeCell ref="A16:B16"/>
    <mergeCell ref="H16:I16"/>
    <mergeCell ref="A24:B24"/>
  </mergeCells>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EDF07-6F05-4F72-AE43-03233D84E85B}">
  <dimension ref="A1:C10"/>
  <sheetViews>
    <sheetView topLeftCell="A2" workbookViewId="0">
      <selection activeCell="C10" sqref="C10"/>
    </sheetView>
  </sheetViews>
  <sheetFormatPr defaultRowHeight="15" x14ac:dyDescent="0.25"/>
  <sheetData>
    <row r="1" spans="1:3" x14ac:dyDescent="0.25">
      <c r="A1">
        <v>4</v>
      </c>
      <c r="B1" t="s">
        <v>58</v>
      </c>
      <c r="C1" t="s">
        <v>59</v>
      </c>
    </row>
    <row r="3" spans="1:3" x14ac:dyDescent="0.25">
      <c r="B3" t="s">
        <v>60</v>
      </c>
      <c r="C3" t="s">
        <v>61</v>
      </c>
    </row>
    <row r="5" spans="1:3" x14ac:dyDescent="0.25">
      <c r="B5" t="s">
        <v>62</v>
      </c>
      <c r="C5" t="s">
        <v>63</v>
      </c>
    </row>
    <row r="7" spans="1:3" x14ac:dyDescent="0.25">
      <c r="B7" t="s">
        <v>64</v>
      </c>
      <c r="C7" t="s">
        <v>65</v>
      </c>
    </row>
    <row r="9" spans="1:3" x14ac:dyDescent="0.25">
      <c r="B9" t="s">
        <v>66</v>
      </c>
      <c r="C9" t="s">
        <v>67</v>
      </c>
    </row>
    <row r="10" spans="1:3" x14ac:dyDescent="0.25">
      <c r="C1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Ethiopia</vt:lpstr>
      <vt:lpstr>Nutrition</vt:lpstr>
      <vt:lpstr>Nepal</vt:lpstr>
      <vt:lpstr>question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John McPeak</cp:lastModifiedBy>
  <dcterms:created xsi:type="dcterms:W3CDTF">2019-08-28T21:02:24Z</dcterms:created>
  <dcterms:modified xsi:type="dcterms:W3CDTF">2020-12-03T23:53:45Z</dcterms:modified>
</cp:coreProperties>
</file>